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28800" windowHeight="11430"/>
  </bookViews>
  <sheets>
    <sheet name="Прил.7.1-план диализ" sheetId="2" r:id="rId1"/>
  </sheets>
  <definedNames>
    <definedName name="_xlnm.Print_Area" localSheetId="0">'Прил.7.1-план диализ'!$A$1:$AD$16</definedName>
  </definedNames>
  <calcPr calcId="162913"/>
</workbook>
</file>

<file path=xl/calcChain.xml><?xml version="1.0" encoding="utf-8"?>
<calcChain xmlns="http://schemas.openxmlformats.org/spreadsheetml/2006/main">
  <c r="I11" i="2" l="1"/>
  <c r="AC12" i="2" l="1"/>
  <c r="AA12" i="2"/>
  <c r="AC11" i="2"/>
  <c r="AA11" i="2"/>
  <c r="Q12" i="2"/>
  <c r="O12" i="2"/>
  <c r="Q11" i="2"/>
  <c r="O11" i="2"/>
  <c r="K12" i="2"/>
  <c r="I12" i="2"/>
  <c r="K11" i="2"/>
  <c r="R11" i="2" l="1"/>
  <c r="G11" i="2"/>
  <c r="U15" i="2"/>
  <c r="V14" i="2"/>
  <c r="S14" i="2"/>
  <c r="J14" i="2"/>
  <c r="G14" i="2"/>
  <c r="C14" i="2" s="1"/>
  <c r="D14" i="2" s="1"/>
  <c r="AD12" i="2"/>
  <c r="AB12" i="2"/>
  <c r="Y12" i="2"/>
  <c r="Z12" i="2" s="1"/>
  <c r="R12" i="2"/>
  <c r="P12" i="2"/>
  <c r="M12" i="2"/>
  <c r="N12" i="2" s="1"/>
  <c r="L12" i="2"/>
  <c r="J12" i="2"/>
  <c r="G12" i="2"/>
  <c r="AD11" i="2"/>
  <c r="Y11" i="2"/>
  <c r="P11" i="2"/>
  <c r="M11" i="2"/>
  <c r="N11" i="2" s="1"/>
  <c r="L11" i="2"/>
  <c r="Y10" i="2"/>
  <c r="R10" i="2"/>
  <c r="P10" i="2"/>
  <c r="M10" i="2"/>
  <c r="N10" i="2" s="1"/>
  <c r="L10" i="2"/>
  <c r="J10" i="2"/>
  <c r="G10" i="2"/>
  <c r="H10" i="2" s="1"/>
  <c r="H14" i="2" l="1"/>
  <c r="AD13" i="2"/>
  <c r="P13" i="2"/>
  <c r="P15" i="2" s="1"/>
  <c r="E12" i="2"/>
  <c r="R13" i="2"/>
  <c r="R15" i="2" s="1"/>
  <c r="L13" i="2"/>
  <c r="L15" i="2" s="1"/>
  <c r="AD15" i="2"/>
  <c r="H12" i="2"/>
  <c r="C12" i="2"/>
  <c r="D12" i="2" s="1"/>
  <c r="N13" i="2"/>
  <c r="H11" i="2"/>
  <c r="C11" i="2"/>
  <c r="D11" i="2" s="1"/>
  <c r="Z11" i="2"/>
  <c r="Z13" i="2" s="1"/>
  <c r="Y13" i="2"/>
  <c r="I13" i="2"/>
  <c r="M13" i="2"/>
  <c r="Q13" i="2"/>
  <c r="AA13" i="2"/>
  <c r="S15" i="2"/>
  <c r="E10" i="2"/>
  <c r="J11" i="2"/>
  <c r="AB11" i="2"/>
  <c r="AB13" i="2" s="1"/>
  <c r="K13" i="2"/>
  <c r="AC13" i="2"/>
  <c r="O13" i="2"/>
  <c r="E14" i="2"/>
  <c r="C10" i="2"/>
  <c r="T14" i="2"/>
  <c r="V15" i="2"/>
  <c r="H13" i="2" l="1"/>
  <c r="H15" i="2" s="1"/>
  <c r="E11" i="2"/>
  <c r="O15" i="2"/>
  <c r="Q15" i="2"/>
  <c r="J13" i="2"/>
  <c r="T15" i="2"/>
  <c r="AC15" i="2"/>
  <c r="E13" i="2"/>
  <c r="M15" i="2"/>
  <c r="C13" i="2"/>
  <c r="C15" i="2" s="1"/>
  <c r="D10" i="2"/>
  <c r="D13" i="2" s="1"/>
  <c r="G13" i="2"/>
  <c r="I15" i="2"/>
  <c r="Z15" i="2"/>
  <c r="K15" i="2"/>
  <c r="AB15" i="2"/>
  <c r="AA15" i="2"/>
  <c r="Y15" i="2"/>
  <c r="N15" i="2"/>
  <c r="J15" i="2" l="1"/>
  <c r="D15" i="2"/>
  <c r="G15" i="2"/>
  <c r="E15" i="2" l="1"/>
</calcChain>
</file>

<file path=xl/sharedStrings.xml><?xml version="1.0" encoding="utf-8"?>
<sst xmlns="http://schemas.openxmlformats.org/spreadsheetml/2006/main" count="52" uniqueCount="27">
  <si>
    <t>№ п/п</t>
  </si>
  <si>
    <t>Услуги диализа</t>
  </si>
  <si>
    <t xml:space="preserve">Всего  объём </t>
  </si>
  <si>
    <t>Всего сумма</t>
  </si>
  <si>
    <t>Проверка суммы ,руб.</t>
  </si>
  <si>
    <t>Тариф   (руб.)</t>
  </si>
  <si>
    <t>ООО "СКНЦ"</t>
  </si>
  <si>
    <t>ООО "Нефролайн-Нальчик"</t>
  </si>
  <si>
    <t>ГБУЗ "Баксанская ЦРБ"</t>
  </si>
  <si>
    <t>ООО Диализ Нальчик</t>
  </si>
  <si>
    <t>Объем</t>
  </si>
  <si>
    <t>Сумма (руб.)</t>
  </si>
  <si>
    <t>в амбулаторных усл.                                   (кол-во услуг)</t>
  </si>
  <si>
    <t>в усл.дневного стационара</t>
  </si>
  <si>
    <t>кол-во услуг</t>
  </si>
  <si>
    <t>Сумма (руб)</t>
  </si>
  <si>
    <t>Сумма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</si>
  <si>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</si>
  <si>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</si>
  <si>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</si>
  <si>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Итого по гемодиализу</t>
  </si>
  <si>
    <t>Перитониальный диализ</t>
  </si>
  <si>
    <t>Итого по услугам</t>
  </si>
  <si>
    <t>План по объёмам и стоимости видов почечной трерапии на 2019 год</t>
  </si>
  <si>
    <t>к протоколу Комиссии по разработке ТП ОМС КБР</t>
  </si>
  <si>
    <t>Приложение 7.1</t>
  </si>
  <si>
    <t>от 24.06.2019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</si>
</sst>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_ ;\-#,##0\ "/>
    <numFmt numFmtId="165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164" fontId="5" fillId="0" borderId="9" xfId="1" applyNumberFormat="1" applyFont="1" applyBorder="1" applyAlignment="1">
      <alignment horizontal="center" vertical="center"/>
    </xf>
    <xf numFmtId="165" fontId="5" fillId="0" borderId="9" xfId="1" applyNumberFormat="1" applyFont="1" applyBorder="1"/>
    <xf numFmtId="164" fontId="4" fillId="0" borderId="9" xfId="1" applyNumberFormat="1" applyFont="1" applyBorder="1" applyAlignment="1">
      <alignment horizontal="center" vertical="center"/>
    </xf>
    <xf numFmtId="164" fontId="5" fillId="0" borderId="0" xfId="0" applyNumberFormat="1" applyFont="1"/>
    <xf numFmtId="0" fontId="4" fillId="0" borderId="9" xfId="0" applyFont="1" applyBorder="1" applyAlignment="1">
      <alignment horizontal="left" vertical="center" wrapText="1"/>
    </xf>
    <xf numFmtId="3" fontId="4" fillId="0" borderId="9" xfId="1" applyNumberFormat="1" applyFont="1" applyBorder="1" applyAlignment="1">
      <alignment horizontal="center" vertical="center"/>
    </xf>
    <xf numFmtId="165" fontId="4" fillId="0" borderId="9" xfId="1" applyNumberFormat="1" applyFont="1" applyBorder="1"/>
    <xf numFmtId="165" fontId="5" fillId="0" borderId="9" xfId="1" applyNumberFormat="1" applyFont="1" applyBorder="1" applyAlignment="1">
      <alignment vertical="center"/>
    </xf>
    <xf numFmtId="165" fontId="5" fillId="0" borderId="9" xfId="1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5" fontId="4" fillId="0" borderId="9" xfId="1" applyNumberFormat="1" applyFont="1" applyBorder="1" applyAlignment="1">
      <alignment vertical="center"/>
    </xf>
    <xf numFmtId="165" fontId="4" fillId="0" borderId="9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1" applyNumberFormat="1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vertical="center"/>
    </xf>
    <xf numFmtId="165" fontId="4" fillId="0" borderId="0" xfId="1" applyNumberFormat="1" applyFont="1" applyBorder="1" applyAlignment="1">
      <alignment horizontal="center" vertical="center"/>
    </xf>
    <xf numFmtId="165" fontId="4" fillId="0" borderId="0" xfId="1" applyNumberFormat="1" applyFont="1" applyBorder="1"/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5" fillId="0" borderId="9" xfId="1" applyNumberFormat="1" applyFont="1" applyFill="1" applyBorder="1" applyAlignment="1">
      <alignment horizontal="center" vertical="center"/>
    </xf>
    <xf numFmtId="165" fontId="5" fillId="0" borderId="9" xfId="1" applyNumberFormat="1" applyFont="1" applyFill="1" applyBorder="1"/>
    <xf numFmtId="3" fontId="5" fillId="0" borderId="9" xfId="1" applyNumberFormat="1" applyFont="1" applyFill="1" applyBorder="1" applyAlignment="1">
      <alignment horizontal="center" vertical="center"/>
    </xf>
    <xf numFmtId="165" fontId="6" fillId="0" borderId="0" xfId="1" applyNumberFormat="1" applyFont="1"/>
    <xf numFmtId="0" fontId="7" fillId="0" borderId="0" xfId="0" applyFont="1" applyAlignment="1">
      <alignment horizontal="right"/>
    </xf>
    <xf numFmtId="164" fontId="5" fillId="2" borderId="9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/>
    <cellStyle name="Обычный 2 2" xfId="3"/>
    <cellStyle name="Обычный 2 3" xfId="4"/>
    <cellStyle name="Финансовый" xfId="1" builtinId="3"/>
    <cellStyle name="Финансовый 2" xfId="5"/>
    <cellStyle name="Финансовый 2 2" xfId="6"/>
    <cellStyle name="Финансовый 2 3" xfId="7"/>
    <cellStyle name="Финансовый 3" xfId="8"/>
    <cellStyle name="Финансовый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tabSelected="1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K12" sqref="K12"/>
    </sheetView>
  </sheetViews>
  <sheetFormatPr defaultRowHeight="15.75" x14ac:dyDescent="0.25"/>
  <cols>
    <col min="1" max="1" width="4.85546875" style="3" customWidth="1"/>
    <col min="2" max="2" width="21.85546875" style="3" customWidth="1"/>
    <col min="3" max="3" width="10.85546875" style="3" customWidth="1"/>
    <col min="4" max="5" width="15.7109375" style="3" customWidth="1"/>
    <col min="6" max="6" width="10.42578125" style="3" customWidth="1"/>
    <col min="7" max="7" width="11" style="3" customWidth="1"/>
    <col min="8" max="8" width="19" style="3" bestFit="1" customWidth="1"/>
    <col min="9" max="9" width="11.140625" style="3" customWidth="1"/>
    <col min="10" max="10" width="14.140625" style="3" customWidth="1"/>
    <col min="11" max="11" width="9.5703125" style="3" customWidth="1"/>
    <col min="12" max="12" width="15.5703125" style="3" customWidth="1"/>
    <col min="13" max="13" width="9.42578125" style="3" customWidth="1"/>
    <col min="14" max="14" width="18" style="3" bestFit="1" customWidth="1"/>
    <col min="15" max="15" width="10.5703125" style="3" customWidth="1"/>
    <col min="16" max="16" width="14.140625" style="3" customWidth="1"/>
    <col min="17" max="17" width="10" style="3" customWidth="1"/>
    <col min="18" max="18" width="13.140625" style="3" customWidth="1"/>
    <col min="19" max="19" width="9.5703125" style="3" customWidth="1"/>
    <col min="20" max="20" width="16.5703125" style="3" customWidth="1"/>
    <col min="21" max="21" width="8.140625" style="3" customWidth="1"/>
    <col min="22" max="22" width="15.140625" style="3" customWidth="1"/>
    <col min="23" max="23" width="8.28515625" style="3" hidden="1" customWidth="1"/>
    <col min="24" max="24" width="11.28515625" style="3" hidden="1" customWidth="1"/>
    <col min="25" max="25" width="10.140625" style="3" customWidth="1"/>
    <col min="26" max="26" width="18" style="3" bestFit="1" customWidth="1"/>
    <col min="27" max="27" width="10.140625" style="3" customWidth="1"/>
    <col min="28" max="28" width="14.28515625" style="3" customWidth="1"/>
    <col min="29" max="29" width="9.28515625" style="3" customWidth="1"/>
    <col min="30" max="30" width="16" style="3" customWidth="1"/>
    <col min="31" max="31" width="12.28515625" style="3" customWidth="1"/>
    <col min="32" max="16384" width="9.140625" style="3"/>
  </cols>
  <sheetData>
    <row r="1" spans="1:31" x14ac:dyDescent="0.25">
      <c r="H1" s="46" t="s">
        <v>25</v>
      </c>
      <c r="I1" s="46"/>
      <c r="J1" s="46"/>
      <c r="K1" s="46"/>
      <c r="L1" s="46"/>
    </row>
    <row r="2" spans="1:31" x14ac:dyDescent="0.25">
      <c r="H2" s="46" t="s">
        <v>24</v>
      </c>
      <c r="I2" s="46"/>
      <c r="J2" s="46"/>
      <c r="K2" s="46"/>
      <c r="L2" s="46"/>
    </row>
    <row r="3" spans="1:31" x14ac:dyDescent="0.25">
      <c r="H3" s="32"/>
      <c r="I3" s="32"/>
      <c r="J3" s="46" t="s">
        <v>26</v>
      </c>
      <c r="K3" s="46"/>
      <c r="L3" s="46"/>
    </row>
    <row r="4" spans="1:31" x14ac:dyDescent="0.25">
      <c r="H4" s="27"/>
      <c r="I4" s="27"/>
      <c r="J4" s="27"/>
      <c r="K4" s="27"/>
      <c r="L4" s="27"/>
    </row>
    <row r="5" spans="1:31" ht="18.75" x14ac:dyDescent="0.3">
      <c r="A5" s="47" t="s">
        <v>23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1"/>
      <c r="S5" s="2"/>
      <c r="T5" s="2"/>
    </row>
    <row r="7" spans="1:31" ht="32.450000000000003" customHeight="1" x14ac:dyDescent="0.25">
      <c r="A7" s="37" t="s">
        <v>0</v>
      </c>
      <c r="B7" s="39" t="s">
        <v>1</v>
      </c>
      <c r="C7" s="50" t="s">
        <v>2</v>
      </c>
      <c r="D7" s="50" t="s">
        <v>3</v>
      </c>
      <c r="E7" s="37" t="s">
        <v>4</v>
      </c>
      <c r="F7" s="37" t="s">
        <v>5</v>
      </c>
      <c r="G7" s="43" t="s">
        <v>6</v>
      </c>
      <c r="H7" s="44"/>
      <c r="I7" s="44"/>
      <c r="J7" s="44"/>
      <c r="K7" s="44"/>
      <c r="L7" s="45"/>
      <c r="M7" s="43" t="s">
        <v>7</v>
      </c>
      <c r="N7" s="44"/>
      <c r="O7" s="44"/>
      <c r="P7" s="44"/>
      <c r="Q7" s="44"/>
      <c r="R7" s="26"/>
      <c r="S7" s="43" t="s">
        <v>8</v>
      </c>
      <c r="T7" s="44"/>
      <c r="U7" s="44"/>
      <c r="V7" s="44"/>
      <c r="W7" s="44"/>
      <c r="X7" s="45"/>
      <c r="Y7" s="43" t="s">
        <v>9</v>
      </c>
      <c r="Z7" s="44"/>
      <c r="AA7" s="44"/>
      <c r="AB7" s="44"/>
      <c r="AC7" s="44"/>
      <c r="AD7" s="45"/>
    </row>
    <row r="8" spans="1:31" ht="34.5" customHeight="1" x14ac:dyDescent="0.25">
      <c r="A8" s="48"/>
      <c r="B8" s="49"/>
      <c r="C8" s="51"/>
      <c r="D8" s="51"/>
      <c r="E8" s="48"/>
      <c r="F8" s="48"/>
      <c r="G8" s="37" t="s">
        <v>10</v>
      </c>
      <c r="H8" s="37" t="s">
        <v>11</v>
      </c>
      <c r="I8" s="35" t="s">
        <v>12</v>
      </c>
      <c r="J8" s="36"/>
      <c r="K8" s="41" t="s">
        <v>13</v>
      </c>
      <c r="L8" s="42"/>
      <c r="M8" s="37" t="s">
        <v>10</v>
      </c>
      <c r="N8" s="39" t="s">
        <v>11</v>
      </c>
      <c r="O8" s="35" t="s">
        <v>12</v>
      </c>
      <c r="P8" s="36"/>
      <c r="Q8" s="35" t="s">
        <v>13</v>
      </c>
      <c r="R8" s="36"/>
      <c r="S8" s="37" t="s">
        <v>10</v>
      </c>
      <c r="T8" s="39" t="s">
        <v>11</v>
      </c>
      <c r="U8" s="41" t="s">
        <v>12</v>
      </c>
      <c r="V8" s="42"/>
      <c r="W8" s="41" t="s">
        <v>13</v>
      </c>
      <c r="X8" s="42"/>
      <c r="Y8" s="37" t="s">
        <v>10</v>
      </c>
      <c r="Z8" s="39" t="s">
        <v>11</v>
      </c>
      <c r="AA8" s="41" t="s">
        <v>12</v>
      </c>
      <c r="AB8" s="42"/>
      <c r="AC8" s="41" t="s">
        <v>13</v>
      </c>
      <c r="AD8" s="42"/>
    </row>
    <row r="9" spans="1:31" ht="36" customHeight="1" x14ac:dyDescent="0.25">
      <c r="A9" s="38"/>
      <c r="B9" s="40"/>
      <c r="C9" s="52"/>
      <c r="D9" s="52"/>
      <c r="E9" s="38"/>
      <c r="F9" s="38"/>
      <c r="G9" s="38"/>
      <c r="H9" s="38"/>
      <c r="I9" s="4" t="s">
        <v>14</v>
      </c>
      <c r="J9" s="4" t="s">
        <v>15</v>
      </c>
      <c r="K9" s="4" t="s">
        <v>14</v>
      </c>
      <c r="L9" s="4" t="s">
        <v>16</v>
      </c>
      <c r="M9" s="38"/>
      <c r="N9" s="40"/>
      <c r="O9" s="4" t="s">
        <v>14</v>
      </c>
      <c r="P9" s="4" t="s">
        <v>15</v>
      </c>
      <c r="Q9" s="4" t="s">
        <v>14</v>
      </c>
      <c r="R9" s="4" t="s">
        <v>15</v>
      </c>
      <c r="S9" s="38"/>
      <c r="T9" s="40"/>
      <c r="U9" s="4" t="s">
        <v>14</v>
      </c>
      <c r="V9" s="4" t="s">
        <v>15</v>
      </c>
      <c r="W9" s="4" t="s">
        <v>14</v>
      </c>
      <c r="X9" s="4" t="s">
        <v>15</v>
      </c>
      <c r="Y9" s="38"/>
      <c r="Z9" s="40"/>
      <c r="AA9" s="4" t="s">
        <v>14</v>
      </c>
      <c r="AB9" s="4" t="s">
        <v>15</v>
      </c>
      <c r="AC9" s="4" t="s">
        <v>14</v>
      </c>
      <c r="AD9" s="4" t="s">
        <v>15</v>
      </c>
    </row>
    <row r="10" spans="1:31" ht="53.25" customHeight="1" x14ac:dyDescent="0.25">
      <c r="A10" s="5">
        <v>1</v>
      </c>
      <c r="B10" s="6" t="s">
        <v>17</v>
      </c>
      <c r="C10" s="7">
        <f>G10+M10+S10+Y10</f>
        <v>1092</v>
      </c>
      <c r="D10" s="7">
        <f>C10*F10</f>
        <v>6186180</v>
      </c>
      <c r="E10" s="7">
        <f>J10+L10+P10+R10+V10+AB10+AD10</f>
        <v>6186180</v>
      </c>
      <c r="F10" s="7">
        <v>5665</v>
      </c>
      <c r="G10" s="7">
        <f>I10+K10</f>
        <v>624</v>
      </c>
      <c r="H10" s="7">
        <f>F10*G10</f>
        <v>3534960</v>
      </c>
      <c r="I10" s="7">
        <v>312</v>
      </c>
      <c r="J10" s="7">
        <f>F10*I10</f>
        <v>1767480</v>
      </c>
      <c r="K10" s="7">
        <v>312</v>
      </c>
      <c r="L10" s="7">
        <f>K10*F10</f>
        <v>1767480</v>
      </c>
      <c r="M10" s="7">
        <f>O10+Q10</f>
        <v>468</v>
      </c>
      <c r="N10" s="7">
        <f>F10*M10</f>
        <v>2651220</v>
      </c>
      <c r="O10" s="7">
        <v>234</v>
      </c>
      <c r="P10" s="7">
        <f>F10*O10</f>
        <v>1325610</v>
      </c>
      <c r="Q10" s="7">
        <v>234</v>
      </c>
      <c r="R10" s="7">
        <f>F10*Q10</f>
        <v>1325610</v>
      </c>
      <c r="S10" s="8"/>
      <c r="T10" s="8"/>
      <c r="U10" s="8"/>
      <c r="V10" s="8"/>
      <c r="W10" s="8"/>
      <c r="X10" s="8"/>
      <c r="Y10" s="7">
        <f>AA10+AC10</f>
        <v>0</v>
      </c>
      <c r="Z10" s="7">
        <v>0</v>
      </c>
      <c r="AA10" s="7"/>
      <c r="AB10" s="7"/>
      <c r="AC10" s="7"/>
      <c r="AD10" s="7"/>
    </row>
    <row r="11" spans="1:31" ht="54" customHeight="1" x14ac:dyDescent="0.25">
      <c r="A11" s="5">
        <v>2</v>
      </c>
      <c r="B11" s="6" t="s">
        <v>18</v>
      </c>
      <c r="C11" s="7">
        <f>G11+M11+S11+Y11</f>
        <v>38333</v>
      </c>
      <c r="D11" s="7">
        <f>C11*F11</f>
        <v>228004684</v>
      </c>
      <c r="E11" s="7">
        <f>J11+L11+P11+R11+AB11+AD11</f>
        <v>228004684</v>
      </c>
      <c r="F11" s="7">
        <v>5948</v>
      </c>
      <c r="G11" s="33">
        <f>I11+K11</f>
        <v>29372</v>
      </c>
      <c r="H11" s="33">
        <f>F11*G11</f>
        <v>174704656</v>
      </c>
      <c r="I11" s="33">
        <f>15522+2150-126-836-2024</f>
        <v>14686</v>
      </c>
      <c r="J11" s="33">
        <f>F11*I11</f>
        <v>87352328</v>
      </c>
      <c r="K11" s="28">
        <f>15522-836</f>
        <v>14686</v>
      </c>
      <c r="L11" s="28">
        <f>K11*F11</f>
        <v>87352328</v>
      </c>
      <c r="M11" s="28">
        <f>O11+Q11</f>
        <v>4047</v>
      </c>
      <c r="N11" s="28">
        <f>F11*M11</f>
        <v>24071556</v>
      </c>
      <c r="O11" s="28">
        <f>1950+338-95</f>
        <v>2193</v>
      </c>
      <c r="P11" s="28">
        <f>F11*O11</f>
        <v>13043964</v>
      </c>
      <c r="Q11" s="28">
        <f>1950-96</f>
        <v>1854</v>
      </c>
      <c r="R11" s="28">
        <f>F11*Q11</f>
        <v>11027592</v>
      </c>
      <c r="S11" s="29"/>
      <c r="T11" s="29"/>
      <c r="U11" s="29"/>
      <c r="V11" s="29"/>
      <c r="W11" s="29"/>
      <c r="X11" s="29"/>
      <c r="Y11" s="28">
        <f t="shared" ref="Y11:Y12" si="0">AA11+AC11</f>
        <v>4914</v>
      </c>
      <c r="Z11" s="28">
        <f>F11*Y11</f>
        <v>29228472</v>
      </c>
      <c r="AA11" s="28">
        <f>1404+243+931</f>
        <v>2578</v>
      </c>
      <c r="AB11" s="28">
        <f>F11*AA11</f>
        <v>15333944</v>
      </c>
      <c r="AC11" s="28">
        <f>1404+932</f>
        <v>2336</v>
      </c>
      <c r="AD11" s="28">
        <f>F11*AC11</f>
        <v>13894528</v>
      </c>
      <c r="AE11" s="10"/>
    </row>
    <row r="12" spans="1:31" ht="33" customHeight="1" x14ac:dyDescent="0.25">
      <c r="A12" s="5">
        <v>3</v>
      </c>
      <c r="B12" s="5" t="s">
        <v>19</v>
      </c>
      <c r="C12" s="7">
        <f>G12+M12+S12+Y12</f>
        <v>15444</v>
      </c>
      <c r="D12" s="7">
        <f>C12*F12</f>
        <v>94486392</v>
      </c>
      <c r="E12" s="7">
        <f>J12+L12+P12+R12+AB12+AD12</f>
        <v>94486392</v>
      </c>
      <c r="F12" s="7">
        <v>6118</v>
      </c>
      <c r="G12" s="28">
        <f>I12+K12</f>
        <v>13961</v>
      </c>
      <c r="H12" s="28">
        <f>F12*G12</f>
        <v>85413398</v>
      </c>
      <c r="I12" s="28">
        <f>7176-195</f>
        <v>6981</v>
      </c>
      <c r="J12" s="28">
        <f>F12*I12</f>
        <v>42709758</v>
      </c>
      <c r="K12" s="28">
        <f>7176-196</f>
        <v>6980</v>
      </c>
      <c r="L12" s="28">
        <f>K12*F12</f>
        <v>42703640</v>
      </c>
      <c r="M12" s="28">
        <f>O12+Q12</f>
        <v>647</v>
      </c>
      <c r="N12" s="30">
        <f>F12*M12</f>
        <v>3958346</v>
      </c>
      <c r="O12" s="28">
        <f>234+89</f>
        <v>323</v>
      </c>
      <c r="P12" s="28">
        <f>F12*O12</f>
        <v>1976114</v>
      </c>
      <c r="Q12" s="28">
        <f>234+90</f>
        <v>324</v>
      </c>
      <c r="R12" s="28">
        <f>F12*Q12</f>
        <v>1982232</v>
      </c>
      <c r="S12" s="29"/>
      <c r="T12" s="29"/>
      <c r="U12" s="29"/>
      <c r="V12" s="29"/>
      <c r="W12" s="29"/>
      <c r="X12" s="29"/>
      <c r="Y12" s="28">
        <f t="shared" si="0"/>
        <v>836</v>
      </c>
      <c r="Z12" s="28">
        <f>F12*Y12</f>
        <v>5114648</v>
      </c>
      <c r="AA12" s="28">
        <f>312+106</f>
        <v>418</v>
      </c>
      <c r="AB12" s="28">
        <f>F12*AA12</f>
        <v>2557324</v>
      </c>
      <c r="AC12" s="28">
        <f>312+106</f>
        <v>418</v>
      </c>
      <c r="AD12" s="28">
        <f>F12*AC12</f>
        <v>2557324</v>
      </c>
    </row>
    <row r="13" spans="1:31" ht="38.25" customHeight="1" x14ac:dyDescent="0.25">
      <c r="A13" s="5"/>
      <c r="B13" s="11" t="s">
        <v>20</v>
      </c>
      <c r="C13" s="9">
        <f t="shared" ref="C13:R13" si="1">SUM(C10:C12)</f>
        <v>54869</v>
      </c>
      <c r="D13" s="9">
        <f t="shared" si="1"/>
        <v>328677256</v>
      </c>
      <c r="E13" s="9">
        <f>SUM(E10:E12)</f>
        <v>328677256</v>
      </c>
      <c r="F13" s="9"/>
      <c r="G13" s="9">
        <f>I13+K13</f>
        <v>43957</v>
      </c>
      <c r="H13" s="9">
        <f t="shared" si="1"/>
        <v>263653014</v>
      </c>
      <c r="I13" s="9">
        <f t="shared" si="1"/>
        <v>21979</v>
      </c>
      <c r="J13" s="9">
        <f>SUM(J10:J12)</f>
        <v>131829566</v>
      </c>
      <c r="K13" s="9">
        <f t="shared" si="1"/>
        <v>21978</v>
      </c>
      <c r="L13" s="9">
        <f t="shared" si="1"/>
        <v>131823448</v>
      </c>
      <c r="M13" s="9">
        <f t="shared" si="1"/>
        <v>5162</v>
      </c>
      <c r="N13" s="12">
        <f t="shared" si="1"/>
        <v>30681122</v>
      </c>
      <c r="O13" s="9">
        <f t="shared" si="1"/>
        <v>2750</v>
      </c>
      <c r="P13" s="9">
        <f t="shared" si="1"/>
        <v>16345688</v>
      </c>
      <c r="Q13" s="9">
        <f t="shared" si="1"/>
        <v>2412</v>
      </c>
      <c r="R13" s="9">
        <f t="shared" si="1"/>
        <v>14335434</v>
      </c>
      <c r="S13" s="13"/>
      <c r="T13" s="13"/>
      <c r="U13" s="13"/>
      <c r="V13" s="13"/>
      <c r="W13" s="13"/>
      <c r="X13" s="13"/>
      <c r="Y13" s="9">
        <f>SUM(Y11:Y12)</f>
        <v>5750</v>
      </c>
      <c r="Z13" s="9">
        <f>SUM(Z11:Z12)</f>
        <v>34343120</v>
      </c>
      <c r="AA13" s="9">
        <f>SUM(AA10:AA12)</f>
        <v>2996</v>
      </c>
      <c r="AB13" s="9">
        <f>SUM(AB10:AB12)</f>
        <v>17891268</v>
      </c>
      <c r="AC13" s="9">
        <f>SUM(AC10:AC12)</f>
        <v>2754</v>
      </c>
      <c r="AD13" s="9">
        <f>SUM(AD10:AD12)</f>
        <v>16451852</v>
      </c>
    </row>
    <row r="14" spans="1:31" ht="36.75" customHeight="1" x14ac:dyDescent="0.25">
      <c r="A14" s="5">
        <v>4</v>
      </c>
      <c r="B14" s="6" t="s">
        <v>21</v>
      </c>
      <c r="C14" s="7">
        <f>G14+M14+S14+Y14</f>
        <v>1095</v>
      </c>
      <c r="D14" s="7">
        <f>C14*F14</f>
        <v>4901220</v>
      </c>
      <c r="E14" s="7">
        <f>J14+L14+P14+R14+V14+AB14+AD14</f>
        <v>4901220</v>
      </c>
      <c r="F14" s="7">
        <v>4476</v>
      </c>
      <c r="G14" s="7">
        <f>I14+K14</f>
        <v>730</v>
      </c>
      <c r="H14" s="7">
        <f>F14*G14</f>
        <v>3267480</v>
      </c>
      <c r="I14" s="7">
        <v>730</v>
      </c>
      <c r="J14" s="7">
        <f>F14*I14</f>
        <v>3267480</v>
      </c>
      <c r="K14" s="7"/>
      <c r="L14" s="7"/>
      <c r="M14" s="7"/>
      <c r="N14" s="14"/>
      <c r="O14" s="7"/>
      <c r="P14" s="7"/>
      <c r="Q14" s="7"/>
      <c r="R14" s="7"/>
      <c r="S14" s="7">
        <f>U14</f>
        <v>365</v>
      </c>
      <c r="T14" s="7">
        <f>V14</f>
        <v>1633740</v>
      </c>
      <c r="U14" s="15">
        <v>365</v>
      </c>
      <c r="V14" s="15">
        <f>F14*U14</f>
        <v>1633740</v>
      </c>
      <c r="W14" s="8"/>
      <c r="X14" s="8"/>
      <c r="Y14" s="7"/>
      <c r="Z14" s="7"/>
      <c r="AA14" s="7"/>
      <c r="AB14" s="7"/>
      <c r="AC14" s="7"/>
      <c r="AD14" s="7"/>
    </row>
    <row r="15" spans="1:31" ht="30.75" customHeight="1" x14ac:dyDescent="0.25">
      <c r="A15" s="5"/>
      <c r="B15" s="16" t="s">
        <v>22</v>
      </c>
      <c r="C15" s="9">
        <f t="shared" ref="C15:V15" si="2">C13+C14</f>
        <v>55964</v>
      </c>
      <c r="D15" s="9">
        <f t="shared" si="2"/>
        <v>333578476</v>
      </c>
      <c r="E15" s="7">
        <f>J15+L15+P15+R15+V15+AB15+AD15</f>
        <v>333578476</v>
      </c>
      <c r="F15" s="9"/>
      <c r="G15" s="9">
        <f t="shared" si="2"/>
        <v>44687</v>
      </c>
      <c r="H15" s="9">
        <f t="shared" si="2"/>
        <v>266920494</v>
      </c>
      <c r="I15" s="9">
        <f t="shared" si="2"/>
        <v>22709</v>
      </c>
      <c r="J15" s="9">
        <f t="shared" si="2"/>
        <v>135097046</v>
      </c>
      <c r="K15" s="9">
        <f t="shared" si="2"/>
        <v>21978</v>
      </c>
      <c r="L15" s="9">
        <f t="shared" si="2"/>
        <v>131823448</v>
      </c>
      <c r="M15" s="9">
        <f t="shared" si="2"/>
        <v>5162</v>
      </c>
      <c r="N15" s="17">
        <f t="shared" si="2"/>
        <v>30681122</v>
      </c>
      <c r="O15" s="9">
        <f t="shared" si="2"/>
        <v>2750</v>
      </c>
      <c r="P15" s="9">
        <f t="shared" si="2"/>
        <v>16345688</v>
      </c>
      <c r="Q15" s="9">
        <f t="shared" si="2"/>
        <v>2412</v>
      </c>
      <c r="R15" s="9">
        <f t="shared" si="2"/>
        <v>14335434</v>
      </c>
      <c r="S15" s="9">
        <f t="shared" si="2"/>
        <v>365</v>
      </c>
      <c r="T15" s="9">
        <f t="shared" si="2"/>
        <v>1633740</v>
      </c>
      <c r="U15" s="18">
        <f t="shared" si="2"/>
        <v>365</v>
      </c>
      <c r="V15" s="18">
        <f t="shared" si="2"/>
        <v>1633740</v>
      </c>
      <c r="W15" s="13"/>
      <c r="X15" s="13"/>
      <c r="Y15" s="9">
        <f t="shared" ref="Y15:AD15" si="3">Y13+Y14</f>
        <v>5750</v>
      </c>
      <c r="Z15" s="9">
        <f t="shared" si="3"/>
        <v>34343120</v>
      </c>
      <c r="AA15" s="9">
        <f t="shared" si="3"/>
        <v>2996</v>
      </c>
      <c r="AB15" s="9">
        <f t="shared" si="3"/>
        <v>17891268</v>
      </c>
      <c r="AC15" s="9">
        <f t="shared" si="3"/>
        <v>2754</v>
      </c>
      <c r="AD15" s="9">
        <f t="shared" si="3"/>
        <v>16451852</v>
      </c>
    </row>
    <row r="16" spans="1:31" ht="10.5" customHeight="1" x14ac:dyDescent="0.25">
      <c r="A16" s="19"/>
      <c r="B16" s="20"/>
      <c r="C16" s="21"/>
      <c r="D16" s="21"/>
      <c r="E16" s="22"/>
      <c r="F16" s="21"/>
      <c r="G16" s="21"/>
      <c r="H16" s="21"/>
      <c r="I16" s="21"/>
      <c r="J16" s="21"/>
      <c r="K16" s="21"/>
      <c r="L16" s="21"/>
      <c r="M16" s="21"/>
      <c r="N16" s="23"/>
      <c r="O16" s="21"/>
      <c r="P16" s="21"/>
      <c r="Q16" s="21"/>
      <c r="R16" s="21"/>
      <c r="S16" s="21"/>
      <c r="T16" s="21"/>
      <c r="U16" s="24"/>
      <c r="V16" s="24"/>
      <c r="W16" s="25"/>
      <c r="X16" s="25"/>
      <c r="Y16" s="21"/>
      <c r="Z16" s="21"/>
      <c r="AA16" s="21"/>
      <c r="AB16" s="21"/>
      <c r="AC16" s="21"/>
      <c r="AD16" s="21"/>
    </row>
    <row r="17" spans="2:30" s="31" customFormat="1" ht="15" x14ac:dyDescent="0.25"/>
    <row r="18" spans="2:30" s="31" customFormat="1" ht="15" x14ac:dyDescent="0.25"/>
    <row r="19" spans="2:30" x14ac:dyDescent="0.25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</row>
  </sheetData>
  <mergeCells count="31">
    <mergeCell ref="H1:L1"/>
    <mergeCell ref="H2:L2"/>
    <mergeCell ref="J3:L3"/>
    <mergeCell ref="A5:Q5"/>
    <mergeCell ref="A7:A9"/>
    <mergeCell ref="B7:B9"/>
    <mergeCell ref="C7:C9"/>
    <mergeCell ref="D7:D9"/>
    <mergeCell ref="E7:E9"/>
    <mergeCell ref="F7:F9"/>
    <mergeCell ref="G7:L7"/>
    <mergeCell ref="M7:Q7"/>
    <mergeCell ref="S7:X7"/>
    <mergeCell ref="Y7:AD7"/>
    <mergeCell ref="G8:G9"/>
    <mergeCell ref="H8:H9"/>
    <mergeCell ref="I8:J8"/>
    <mergeCell ref="K8:L8"/>
    <mergeCell ref="M8:M9"/>
    <mergeCell ref="N8:N9"/>
    <mergeCell ref="O8:P8"/>
    <mergeCell ref="Z8:Z9"/>
    <mergeCell ref="AA8:AB8"/>
    <mergeCell ref="AC8:AD8"/>
    <mergeCell ref="B19:AD19"/>
    <mergeCell ref="Q8:R8"/>
    <mergeCell ref="S8:S9"/>
    <mergeCell ref="T8:T9"/>
    <mergeCell ref="U8:V8"/>
    <mergeCell ref="W8:X8"/>
    <mergeCell ref="Y8:Y9"/>
  </mergeCells>
  <pageMargins left="0" right="0" top="0.98425196850393704" bottom="0" header="0" footer="0"/>
  <pageSetup paperSize="9" scale="70" orientation="landscape" verticalDpi="0" r:id="rId1"/>
  <colBreaks count="1" manualBreakCount="1">
    <brk id="12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Прил.7.1-план диализ</vt:lpstr>
      <vt:lpstr>'Прил.7.1-план диализ'!Область_печати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000603</cp:lastModifiedBy>
  <cp:lastPrinted>2019-06-24T11:31:28Z</cp:lastPrinted>
  <dcterms:created xsi:type="dcterms:W3CDTF">2019-01-24T06:49:52Z</dcterms:created>
  <dcterms:modified xsi:type="dcterms:W3CDTF">2019-06-24T11:32:28Z</dcterms:modified>
</cp:coreProperties>
</file>